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ladespilleren-dk\Indstillinger\"/>
    </mc:Choice>
  </mc:AlternateContent>
  <xr:revisionPtr revIDLastSave="0" documentId="8_{9455451D-83E0-4845-8176-F233AB7D238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rk1" sheetId="1" r:id="rId1"/>
    <sheet name="Ark2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Q36" i="1" l="1"/>
  <c r="Q35" i="1"/>
  <c r="O36" i="1"/>
  <c r="O35" i="1"/>
  <c r="C17" i="1" l="1"/>
  <c r="C27" i="1" l="1"/>
  <c r="E27" i="1" s="1"/>
  <c r="C26" i="1" l="1"/>
  <c r="O23" i="1"/>
  <c r="O24" i="1"/>
  <c r="O12" i="1"/>
  <c r="O14" i="1"/>
  <c r="O13" i="1"/>
  <c r="O27" i="1" l="1"/>
  <c r="Q27" i="1" s="1"/>
  <c r="O16" i="1"/>
  <c r="C16" i="1"/>
  <c r="O34" i="1" s="1"/>
  <c r="O38" i="1" s="1"/>
  <c r="O28" i="1" l="1"/>
  <c r="S28" i="1" s="1"/>
  <c r="Q28" i="1" s="1"/>
  <c r="Q30" i="1" s="1"/>
  <c r="Q34" i="1"/>
  <c r="Q38" i="1" s="1"/>
  <c r="O26" i="1"/>
  <c r="C28" i="1"/>
  <c r="G28" i="1" s="1"/>
  <c r="E28" i="1" s="1"/>
  <c r="E30" i="1" s="1"/>
  <c r="O29" i="1" l="1"/>
  <c r="C29" i="1"/>
</calcChain>
</file>

<file path=xl/sharedStrings.xml><?xml version="1.0" encoding="utf-8"?>
<sst xmlns="http://schemas.openxmlformats.org/spreadsheetml/2006/main" count="136" uniqueCount="100">
  <si>
    <t xml:space="preserve"> </t>
  </si>
  <si>
    <t>ohm</t>
  </si>
  <si>
    <t>forhold</t>
  </si>
  <si>
    <t>gange</t>
  </si>
  <si>
    <t>dB</t>
  </si>
  <si>
    <t>mV</t>
  </si>
  <si>
    <t>Ny resulterende modstand</t>
  </si>
  <si>
    <t>ohm (default er 10 ohm)</t>
  </si>
  <si>
    <t>mV (normalt er ca. 5mV passende)</t>
  </si>
  <si>
    <t>www.pladespilleren.dk</t>
  </si>
  <si>
    <t>Gain</t>
  </si>
  <si>
    <t>Ortofon T 3000</t>
  </si>
  <si>
    <t xml:space="preserve">Ortofon SE-80 </t>
  </si>
  <si>
    <t>1:22,5 - gæt</t>
  </si>
  <si>
    <t>1:32</t>
  </si>
  <si>
    <t>1;13,5</t>
  </si>
  <si>
    <t>1:20</t>
  </si>
  <si>
    <t>1:44 eller 1:12,5</t>
  </si>
  <si>
    <t xml:space="preserve">Ortofon T-20 </t>
  </si>
  <si>
    <t xml:space="preserve">Denon AU-1000 </t>
  </si>
  <si>
    <t xml:space="preserve">Lundahl LL 1681 </t>
  </si>
  <si>
    <t xml:space="preserve">My Sonic Lab Stage 1030 </t>
  </si>
  <si>
    <t>Audio Note AN-S8 MC trafo</t>
  </si>
  <si>
    <t>1:40 - gæt</t>
  </si>
  <si>
    <t>1:26 eller 1:13</t>
  </si>
  <si>
    <t>1:16 eller 1:8</t>
  </si>
  <si>
    <t xml:space="preserve">www.pladespilleren.dk </t>
  </si>
  <si>
    <t>Ikeda IST-201</t>
  </si>
  <si>
    <t>1.20</t>
  </si>
  <si>
    <t>microampere</t>
  </si>
  <si>
    <t>SUT and cartridge</t>
  </si>
  <si>
    <t>SUT with impedance correction</t>
  </si>
  <si>
    <t>Calculating  load and gain in your SUT</t>
  </si>
  <si>
    <t>Enter your SUTs specifications. We need to know the ratio beteween primary and secundary wining. Most of the manufacturere will inform this - i.e.  Lundahl</t>
  </si>
  <si>
    <t>RIAA input impedance</t>
  </si>
  <si>
    <t>SUT - primary winding ratio</t>
  </si>
  <si>
    <t>SUT - secondary winding ratio</t>
  </si>
  <si>
    <t>ohms</t>
  </si>
  <si>
    <t>rattio</t>
  </si>
  <si>
    <t>ratio</t>
  </si>
  <si>
    <t>typically 47.000 ohm</t>
  </si>
  <si>
    <t>Ratio</t>
  </si>
  <si>
    <t>Calculated MC cartridge load</t>
  </si>
  <si>
    <t>SUT output impedance</t>
  </si>
  <si>
    <t>Calculated primary impedance</t>
  </si>
  <si>
    <t>Calculated secondary imped.</t>
  </si>
  <si>
    <t>Cartridge outputlevel</t>
  </si>
  <si>
    <t>Cartidge coil impedance</t>
  </si>
  <si>
    <t>ohms (default is 5 ohms)</t>
  </si>
  <si>
    <t>mV (default is 0,35 mV)</t>
  </si>
  <si>
    <t>Curren output</t>
  </si>
  <si>
    <t xml:space="preserve">SUT output </t>
  </si>
  <si>
    <t>mV (aprox 5 mV will fit most RIAAs)</t>
  </si>
  <si>
    <t>SUT gain</t>
  </si>
  <si>
    <t>times</t>
  </si>
  <si>
    <t>Loading loss</t>
  </si>
  <si>
    <t>The resulting SUT output</t>
  </si>
  <si>
    <t>Resulting gain</t>
  </si>
  <si>
    <t xml:space="preserve">* Remenber tha the secodary of your SUT may be sensible to capaciteve loads. </t>
  </si>
  <si>
    <t xml:space="preserve">  Output impedance should preferably be less than 1/10 of the RIAA load.</t>
  </si>
  <si>
    <t>SUT examples:</t>
  </si>
  <si>
    <t xml:space="preserve">Lundahl LL 1933 or. LL 1931 </t>
  </si>
  <si>
    <t>Calculating example:</t>
  </si>
  <si>
    <t>We have the Audio Technica AT-ART9 cartridge, which we will use with the Lundahl LL 1933 SUT</t>
  </si>
  <si>
    <t>The ratio is 1:16 (the default in the spreadsheet)</t>
  </si>
  <si>
    <t>The AT-ART9 has an inner impedance of 12 ohms and will put out  0,5 mV</t>
  </si>
  <si>
    <t>The RIAA has been set to default value -  47.000 ohms</t>
  </si>
  <si>
    <t>Entering these values the spreadsheet wil show, that we hav a load of 183,6 ohms on the SUT input</t>
  </si>
  <si>
    <t>The SUTs outputimpedance wil be  3072 ohm, så please use short low capacity cables</t>
  </si>
  <si>
    <t>But…!  Audio Technica recommends  "minimum 100 ohms belastning".  The 183,6 ohm could be OK, but maybe…</t>
  </si>
  <si>
    <t>The 0,5 mV in wil be changed to  7,51 mV on the SUT output -  a really usefull value for the RIAA.</t>
  </si>
  <si>
    <t>If we want to do something about this, put a 56.000 ohms resistor parallel with the SUT output. See the</t>
  </si>
  <si>
    <t>right side of the spreadsheet. Now we get a load of 99,8 ohms and we still have a healthy 7,14 mV out</t>
  </si>
  <si>
    <t>What will work best comes dow the a final listening!</t>
  </si>
  <si>
    <t>Ratio (detault 1)</t>
  </si>
  <si>
    <t>Ratio (default 16)</t>
  </si>
  <si>
    <t xml:space="preserve">(the recordplayer. dk) </t>
  </si>
  <si>
    <t>As default the data for the Lundahl LL1933 has been entered</t>
  </si>
  <si>
    <t xml:space="preserve">  With higher output impedance the more the SUT will be sensitive to capacite loads.  </t>
  </si>
  <si>
    <t xml:space="preserve">Changing the input load with a resistor across the SUT output </t>
  </si>
  <si>
    <t>(Not recommended with cartridges having a higher outputimpedance or SUT with high winding ration)</t>
  </si>
  <si>
    <t>Please note! The data on the left must be filled in first!</t>
  </si>
  <si>
    <t>Chose a resistor to be coupled parallel to the SUT output</t>
  </si>
  <si>
    <t>New resulting input load</t>
  </si>
  <si>
    <t>New calculated gain</t>
  </si>
  <si>
    <t>Cartridge coil impedance</t>
  </si>
  <si>
    <t>SUT output</t>
  </si>
  <si>
    <t>Additional loading loss</t>
  </si>
  <si>
    <t>Reultin gain after impedance correction</t>
  </si>
  <si>
    <t>Impedance correction on the primary</t>
  </si>
  <si>
    <t>New resulting load</t>
  </si>
  <si>
    <t>Withouf sec. Corr.</t>
  </si>
  <si>
    <t>With sec. Correction</t>
  </si>
  <si>
    <t>Changing hte input load will also lower the gain</t>
  </si>
  <si>
    <t>At the same time the resulting output impedance will be lowered.</t>
  </si>
  <si>
    <t>Yellow boxes to add values - blue boxes are calculated results</t>
  </si>
  <si>
    <t>Calculating the load and gain of a SUT - Guide and example at the bottom of the page</t>
  </si>
  <si>
    <t>Having determined the SUT specs,  we have to enter the MC-cartridge specs</t>
  </si>
  <si>
    <t>Changing the load will also change the gain through the SUT.</t>
  </si>
  <si>
    <t>Last update 12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</si>
</sst>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sz val="18"/>
      <color theme="0"/>
      <name val="Arial"/>
      <family val="2"/>
    </font>
    <font>
      <sz val="18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0"/>
      <name val="Arial"/>
      <family val="2"/>
    </font>
    <font>
      <u/>
      <sz val="16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horizontal="centerContinuous" wrapText="1"/>
    </xf>
    <xf numFmtId="0" fontId="4" fillId="2" borderId="1" xfId="0" applyFont="1" applyFill="1" applyBorder="1" applyAlignment="1" applyProtection="1">
      <alignment wrapText="1"/>
    </xf>
    <xf numFmtId="0" fontId="4" fillId="2" borderId="0" xfId="0" applyFont="1" applyFill="1" applyProtection="1"/>
    <xf numFmtId="0" fontId="4" fillId="2" borderId="1" xfId="0" applyFont="1" applyFill="1" applyBorder="1" applyProtection="1"/>
    <xf numFmtId="0" fontId="8" fillId="2" borderId="0" xfId="0" applyFont="1" applyFill="1" applyProtection="1"/>
    <xf numFmtId="0" fontId="2" fillId="2" borderId="1" xfId="0" applyFont="1" applyFill="1" applyBorder="1" applyAlignment="1" applyProtection="1">
      <alignment vertical="center" wrapText="1"/>
    </xf>
    <xf numFmtId="0" fontId="8" fillId="2" borderId="0" xfId="0" applyFont="1" applyFill="1" applyAlignment="1" applyProtection="1">
      <alignment vertical="top"/>
    </xf>
    <xf numFmtId="164" fontId="4" fillId="4" borderId="0" xfId="0" applyNumberFormat="1" applyFont="1" applyFill="1" applyProtection="1"/>
    <xf numFmtId="164" fontId="4" fillId="2" borderId="0" xfId="0" applyNumberFormat="1" applyFont="1" applyFill="1" applyProtection="1"/>
    <xf numFmtId="2" fontId="4" fillId="4" borderId="0" xfId="0" applyNumberFormat="1" applyFont="1" applyFill="1" applyProtection="1"/>
    <xf numFmtId="2" fontId="1" fillId="2" borderId="0" xfId="0" applyNumberFormat="1" applyFont="1" applyFill="1" applyProtection="1"/>
    <xf numFmtId="0" fontId="4" fillId="2" borderId="0" xfId="0" applyFont="1" applyFill="1" applyAlignment="1" applyProtection="1">
      <alignment horizontal="left"/>
    </xf>
    <xf numFmtId="0" fontId="1" fillId="3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</xf>
    <xf numFmtId="2" fontId="4" fillId="2" borderId="0" xfId="0" applyNumberFormat="1" applyFont="1" applyFill="1" applyProtection="1"/>
    <xf numFmtId="0" fontId="10" fillId="2" borderId="0" xfId="0" applyFont="1" applyFill="1" applyAlignment="1"/>
    <xf numFmtId="49" fontId="4" fillId="2" borderId="0" xfId="0" applyNumberFormat="1" applyFont="1" applyFill="1" applyProtection="1"/>
    <xf numFmtId="0" fontId="8" fillId="2" borderId="0" xfId="0" applyFont="1" applyFill="1" applyAlignment="1" applyProtection="1"/>
    <xf numFmtId="0" fontId="13" fillId="2" borderId="0" xfId="0" applyFont="1" applyFill="1" applyProtection="1"/>
    <xf numFmtId="0" fontId="8" fillId="2" borderId="0" xfId="0" applyFont="1" applyFill="1" applyAlignment="1" applyProtection="1">
      <alignment horizontal="left"/>
    </xf>
    <xf numFmtId="165" fontId="4" fillId="2" borderId="0" xfId="1" applyNumberFormat="1" applyFont="1" applyFill="1" applyProtection="1"/>
    <xf numFmtId="0" fontId="14" fillId="2" borderId="0" xfId="2" applyFont="1" applyFill="1" applyProtection="1"/>
    <xf numFmtId="166" fontId="4" fillId="4" borderId="0" xfId="0" applyNumberFormat="1" applyFont="1" applyFill="1" applyProtection="1"/>
    <xf numFmtId="0" fontId="8" fillId="2" borderId="0" xfId="0" applyFont="1" applyFill="1" applyAlignment="1" applyProtection="1"/>
    <xf numFmtId="0" fontId="0" fillId="0" borderId="0" xfId="0" applyAlignment="1"/>
    <xf numFmtId="0" fontId="6" fillId="2" borderId="0" xfId="0" applyFont="1" applyFill="1" applyBorder="1" applyAlignment="1" applyProtection="1">
      <alignment horizontal="right" wrapText="1"/>
    </xf>
    <xf numFmtId="0" fontId="7" fillId="2" borderId="0" xfId="0" applyFont="1" applyFill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wrapText="1"/>
    </xf>
    <xf numFmtId="0" fontId="9" fillId="0" borderId="0" xfId="0" applyFont="1" applyAlignment="1" applyProtection="1">
      <alignment wrapText="1"/>
    </xf>
    <xf numFmtId="0" fontId="8" fillId="2" borderId="0" xfId="0" applyFont="1" applyFill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wrapText="1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1228725</xdr:colOff>
      <xdr:row>1</xdr:row>
      <xdr:rowOff>1191246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41D1CB5-A9CB-4FCA-A188-83B1424CE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847850" cy="1562721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209550</xdr:colOff>
      <xdr:row>45</xdr:row>
      <xdr:rowOff>95250</xdr:rowOff>
    </xdr:from>
    <xdr:to>
      <xdr:col>16</xdr:col>
      <xdr:colOff>532780</xdr:colOff>
      <xdr:row>65</xdr:row>
      <xdr:rowOff>161439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201B67D6-DE95-4B83-8012-32B5AD98D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8950" y="10239375"/>
          <a:ext cx="4961905" cy="3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despillere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workbookViewId="0">
      <selection activeCell="C2" sqref="C2"/>
    </sheetView>
  </sheetViews>
  <sheetFormatPr defaultRowHeight="15" x14ac:dyDescent="0.2"/>
  <cols>
    <col min="1" max="1" width="10.7109375" style="6" customWidth="1"/>
    <col min="2" max="2" width="23.28515625" style="6" customWidth="1"/>
    <col min="3" max="4" width="10.7109375" style="6" customWidth="1"/>
    <col min="5" max="5" width="8.5703125" style="6" customWidth="1"/>
    <col min="6" max="8" width="10.7109375" style="6" customWidth="1"/>
    <col min="9" max="9" width="3.28515625" style="6" customWidth="1"/>
    <col min="10" max="10" width="4.42578125" style="6" customWidth="1"/>
    <col min="11" max="11" width="10.7109375" style="6" customWidth="1"/>
    <col min="12" max="12" width="9.28515625" style="6" bestFit="1" customWidth="1"/>
    <col min="13" max="13" width="17.7109375" style="6" bestFit="1" customWidth="1"/>
    <col min="14" max="16" width="9.140625" style="6"/>
    <col min="17" max="17" width="14.7109375" style="6" bestFit="1" customWidth="1"/>
    <col min="18" max="257" width="9.140625" style="6"/>
    <col min="258" max="261" width="10.7109375" style="6" customWidth="1"/>
    <col min="262" max="262" width="8.5703125" style="6" customWidth="1"/>
    <col min="263" max="265" width="10.7109375" style="6" customWidth="1"/>
    <col min="266" max="266" width="4.42578125" style="6" customWidth="1"/>
    <col min="267" max="267" width="10.7109375" style="6" customWidth="1"/>
    <col min="268" max="513" width="9.140625" style="6"/>
    <col min="514" max="517" width="10.7109375" style="6" customWidth="1"/>
    <col min="518" max="518" width="8.5703125" style="6" customWidth="1"/>
    <col min="519" max="521" width="10.7109375" style="6" customWidth="1"/>
    <col min="522" max="522" width="4.42578125" style="6" customWidth="1"/>
    <col min="523" max="523" width="10.7109375" style="6" customWidth="1"/>
    <col min="524" max="769" width="9.140625" style="6"/>
    <col min="770" max="773" width="10.7109375" style="6" customWidth="1"/>
    <col min="774" max="774" width="8.5703125" style="6" customWidth="1"/>
    <col min="775" max="777" width="10.7109375" style="6" customWidth="1"/>
    <col min="778" max="778" width="4.42578125" style="6" customWidth="1"/>
    <col min="779" max="779" width="10.7109375" style="6" customWidth="1"/>
    <col min="780" max="1025" width="9.140625" style="6"/>
    <col min="1026" max="1029" width="10.7109375" style="6" customWidth="1"/>
    <col min="1030" max="1030" width="8.5703125" style="6" customWidth="1"/>
    <col min="1031" max="1033" width="10.7109375" style="6" customWidth="1"/>
    <col min="1034" max="1034" width="4.42578125" style="6" customWidth="1"/>
    <col min="1035" max="1035" width="10.7109375" style="6" customWidth="1"/>
    <col min="1036" max="1281" width="9.140625" style="6"/>
    <col min="1282" max="1285" width="10.7109375" style="6" customWidth="1"/>
    <col min="1286" max="1286" width="8.5703125" style="6" customWidth="1"/>
    <col min="1287" max="1289" width="10.7109375" style="6" customWidth="1"/>
    <col min="1290" max="1290" width="4.42578125" style="6" customWidth="1"/>
    <col min="1291" max="1291" width="10.7109375" style="6" customWidth="1"/>
    <col min="1292" max="1537" width="9.140625" style="6"/>
    <col min="1538" max="1541" width="10.7109375" style="6" customWidth="1"/>
    <col min="1542" max="1542" width="8.5703125" style="6" customWidth="1"/>
    <col min="1543" max="1545" width="10.7109375" style="6" customWidth="1"/>
    <col min="1546" max="1546" width="4.42578125" style="6" customWidth="1"/>
    <col min="1547" max="1547" width="10.7109375" style="6" customWidth="1"/>
    <col min="1548" max="1793" width="9.140625" style="6"/>
    <col min="1794" max="1797" width="10.7109375" style="6" customWidth="1"/>
    <col min="1798" max="1798" width="8.5703125" style="6" customWidth="1"/>
    <col min="1799" max="1801" width="10.7109375" style="6" customWidth="1"/>
    <col min="1802" max="1802" width="4.42578125" style="6" customWidth="1"/>
    <col min="1803" max="1803" width="10.7109375" style="6" customWidth="1"/>
    <col min="1804" max="2049" width="9.140625" style="6"/>
    <col min="2050" max="2053" width="10.7109375" style="6" customWidth="1"/>
    <col min="2054" max="2054" width="8.5703125" style="6" customWidth="1"/>
    <col min="2055" max="2057" width="10.7109375" style="6" customWidth="1"/>
    <col min="2058" max="2058" width="4.42578125" style="6" customWidth="1"/>
    <col min="2059" max="2059" width="10.7109375" style="6" customWidth="1"/>
    <col min="2060" max="2305" width="9.140625" style="6"/>
    <col min="2306" max="2309" width="10.7109375" style="6" customWidth="1"/>
    <col min="2310" max="2310" width="8.5703125" style="6" customWidth="1"/>
    <col min="2311" max="2313" width="10.7109375" style="6" customWidth="1"/>
    <col min="2314" max="2314" width="4.42578125" style="6" customWidth="1"/>
    <col min="2315" max="2315" width="10.7109375" style="6" customWidth="1"/>
    <col min="2316" max="2561" width="9.140625" style="6"/>
    <col min="2562" max="2565" width="10.7109375" style="6" customWidth="1"/>
    <col min="2566" max="2566" width="8.5703125" style="6" customWidth="1"/>
    <col min="2567" max="2569" width="10.7109375" style="6" customWidth="1"/>
    <col min="2570" max="2570" width="4.42578125" style="6" customWidth="1"/>
    <col min="2571" max="2571" width="10.7109375" style="6" customWidth="1"/>
    <col min="2572" max="2817" width="9.140625" style="6"/>
    <col min="2818" max="2821" width="10.7109375" style="6" customWidth="1"/>
    <col min="2822" max="2822" width="8.5703125" style="6" customWidth="1"/>
    <col min="2823" max="2825" width="10.7109375" style="6" customWidth="1"/>
    <col min="2826" max="2826" width="4.42578125" style="6" customWidth="1"/>
    <col min="2827" max="2827" width="10.7109375" style="6" customWidth="1"/>
    <col min="2828" max="3073" width="9.140625" style="6"/>
    <col min="3074" max="3077" width="10.7109375" style="6" customWidth="1"/>
    <col min="3078" max="3078" width="8.5703125" style="6" customWidth="1"/>
    <col min="3079" max="3081" width="10.7109375" style="6" customWidth="1"/>
    <col min="3082" max="3082" width="4.42578125" style="6" customWidth="1"/>
    <col min="3083" max="3083" width="10.7109375" style="6" customWidth="1"/>
    <col min="3084" max="3329" width="9.140625" style="6"/>
    <col min="3330" max="3333" width="10.7109375" style="6" customWidth="1"/>
    <col min="3334" max="3334" width="8.5703125" style="6" customWidth="1"/>
    <col min="3335" max="3337" width="10.7109375" style="6" customWidth="1"/>
    <col min="3338" max="3338" width="4.42578125" style="6" customWidth="1"/>
    <col min="3339" max="3339" width="10.7109375" style="6" customWidth="1"/>
    <col min="3340" max="3585" width="9.140625" style="6"/>
    <col min="3586" max="3589" width="10.7109375" style="6" customWidth="1"/>
    <col min="3590" max="3590" width="8.5703125" style="6" customWidth="1"/>
    <col min="3591" max="3593" width="10.7109375" style="6" customWidth="1"/>
    <col min="3594" max="3594" width="4.42578125" style="6" customWidth="1"/>
    <col min="3595" max="3595" width="10.7109375" style="6" customWidth="1"/>
    <col min="3596" max="3841" width="9.140625" style="6"/>
    <col min="3842" max="3845" width="10.7109375" style="6" customWidth="1"/>
    <col min="3846" max="3846" width="8.5703125" style="6" customWidth="1"/>
    <col min="3847" max="3849" width="10.7109375" style="6" customWidth="1"/>
    <col min="3850" max="3850" width="4.42578125" style="6" customWidth="1"/>
    <col min="3851" max="3851" width="10.7109375" style="6" customWidth="1"/>
    <col min="3852" max="4097" width="9.140625" style="6"/>
    <col min="4098" max="4101" width="10.7109375" style="6" customWidth="1"/>
    <col min="4102" max="4102" width="8.5703125" style="6" customWidth="1"/>
    <col min="4103" max="4105" width="10.7109375" style="6" customWidth="1"/>
    <col min="4106" max="4106" width="4.42578125" style="6" customWidth="1"/>
    <col min="4107" max="4107" width="10.7109375" style="6" customWidth="1"/>
    <col min="4108" max="4353" width="9.140625" style="6"/>
    <col min="4354" max="4357" width="10.7109375" style="6" customWidth="1"/>
    <col min="4358" max="4358" width="8.5703125" style="6" customWidth="1"/>
    <col min="4359" max="4361" width="10.7109375" style="6" customWidth="1"/>
    <col min="4362" max="4362" width="4.42578125" style="6" customWidth="1"/>
    <col min="4363" max="4363" width="10.7109375" style="6" customWidth="1"/>
    <col min="4364" max="4609" width="9.140625" style="6"/>
    <col min="4610" max="4613" width="10.7109375" style="6" customWidth="1"/>
    <col min="4614" max="4614" width="8.5703125" style="6" customWidth="1"/>
    <col min="4615" max="4617" width="10.7109375" style="6" customWidth="1"/>
    <col min="4618" max="4618" width="4.42578125" style="6" customWidth="1"/>
    <col min="4619" max="4619" width="10.7109375" style="6" customWidth="1"/>
    <col min="4620" max="4865" width="9.140625" style="6"/>
    <col min="4866" max="4869" width="10.7109375" style="6" customWidth="1"/>
    <col min="4870" max="4870" width="8.5703125" style="6" customWidth="1"/>
    <col min="4871" max="4873" width="10.7109375" style="6" customWidth="1"/>
    <col min="4874" max="4874" width="4.42578125" style="6" customWidth="1"/>
    <col min="4875" max="4875" width="10.7109375" style="6" customWidth="1"/>
    <col min="4876" max="5121" width="9.140625" style="6"/>
    <col min="5122" max="5125" width="10.7109375" style="6" customWidth="1"/>
    <col min="5126" max="5126" width="8.5703125" style="6" customWidth="1"/>
    <col min="5127" max="5129" width="10.7109375" style="6" customWidth="1"/>
    <col min="5130" max="5130" width="4.42578125" style="6" customWidth="1"/>
    <col min="5131" max="5131" width="10.7109375" style="6" customWidth="1"/>
    <col min="5132" max="5377" width="9.140625" style="6"/>
    <col min="5378" max="5381" width="10.7109375" style="6" customWidth="1"/>
    <col min="5382" max="5382" width="8.5703125" style="6" customWidth="1"/>
    <col min="5383" max="5385" width="10.7109375" style="6" customWidth="1"/>
    <col min="5386" max="5386" width="4.42578125" style="6" customWidth="1"/>
    <col min="5387" max="5387" width="10.7109375" style="6" customWidth="1"/>
    <col min="5388" max="5633" width="9.140625" style="6"/>
    <col min="5634" max="5637" width="10.7109375" style="6" customWidth="1"/>
    <col min="5638" max="5638" width="8.5703125" style="6" customWidth="1"/>
    <col min="5639" max="5641" width="10.7109375" style="6" customWidth="1"/>
    <col min="5642" max="5642" width="4.42578125" style="6" customWidth="1"/>
    <col min="5643" max="5643" width="10.7109375" style="6" customWidth="1"/>
    <col min="5644" max="5889" width="9.140625" style="6"/>
    <col min="5890" max="5893" width="10.7109375" style="6" customWidth="1"/>
    <col min="5894" max="5894" width="8.5703125" style="6" customWidth="1"/>
    <col min="5895" max="5897" width="10.7109375" style="6" customWidth="1"/>
    <col min="5898" max="5898" width="4.42578125" style="6" customWidth="1"/>
    <col min="5899" max="5899" width="10.7109375" style="6" customWidth="1"/>
    <col min="5900" max="6145" width="9.140625" style="6"/>
    <col min="6146" max="6149" width="10.7109375" style="6" customWidth="1"/>
    <col min="6150" max="6150" width="8.5703125" style="6" customWidth="1"/>
    <col min="6151" max="6153" width="10.7109375" style="6" customWidth="1"/>
    <col min="6154" max="6154" width="4.42578125" style="6" customWidth="1"/>
    <col min="6155" max="6155" width="10.7109375" style="6" customWidth="1"/>
    <col min="6156" max="6401" width="9.140625" style="6"/>
    <col min="6402" max="6405" width="10.7109375" style="6" customWidth="1"/>
    <col min="6406" max="6406" width="8.5703125" style="6" customWidth="1"/>
    <col min="6407" max="6409" width="10.7109375" style="6" customWidth="1"/>
    <col min="6410" max="6410" width="4.42578125" style="6" customWidth="1"/>
    <col min="6411" max="6411" width="10.7109375" style="6" customWidth="1"/>
    <col min="6412" max="6657" width="9.140625" style="6"/>
    <col min="6658" max="6661" width="10.7109375" style="6" customWidth="1"/>
    <col min="6662" max="6662" width="8.5703125" style="6" customWidth="1"/>
    <col min="6663" max="6665" width="10.7109375" style="6" customWidth="1"/>
    <col min="6666" max="6666" width="4.42578125" style="6" customWidth="1"/>
    <col min="6667" max="6667" width="10.7109375" style="6" customWidth="1"/>
    <col min="6668" max="6913" width="9.140625" style="6"/>
    <col min="6914" max="6917" width="10.7109375" style="6" customWidth="1"/>
    <col min="6918" max="6918" width="8.5703125" style="6" customWidth="1"/>
    <col min="6919" max="6921" width="10.7109375" style="6" customWidth="1"/>
    <col min="6922" max="6922" width="4.42578125" style="6" customWidth="1"/>
    <col min="6923" max="6923" width="10.7109375" style="6" customWidth="1"/>
    <col min="6924" max="7169" width="9.140625" style="6"/>
    <col min="7170" max="7173" width="10.7109375" style="6" customWidth="1"/>
    <col min="7174" max="7174" width="8.5703125" style="6" customWidth="1"/>
    <col min="7175" max="7177" width="10.7109375" style="6" customWidth="1"/>
    <col min="7178" max="7178" width="4.42578125" style="6" customWidth="1"/>
    <col min="7179" max="7179" width="10.7109375" style="6" customWidth="1"/>
    <col min="7180" max="7425" width="9.140625" style="6"/>
    <col min="7426" max="7429" width="10.7109375" style="6" customWidth="1"/>
    <col min="7430" max="7430" width="8.5703125" style="6" customWidth="1"/>
    <col min="7431" max="7433" width="10.7109375" style="6" customWidth="1"/>
    <col min="7434" max="7434" width="4.42578125" style="6" customWidth="1"/>
    <col min="7435" max="7435" width="10.7109375" style="6" customWidth="1"/>
    <col min="7436" max="7681" width="9.140625" style="6"/>
    <col min="7682" max="7685" width="10.7109375" style="6" customWidth="1"/>
    <col min="7686" max="7686" width="8.5703125" style="6" customWidth="1"/>
    <col min="7687" max="7689" width="10.7109375" style="6" customWidth="1"/>
    <col min="7690" max="7690" width="4.42578125" style="6" customWidth="1"/>
    <col min="7691" max="7691" width="10.7109375" style="6" customWidth="1"/>
    <col min="7692" max="7937" width="9.140625" style="6"/>
    <col min="7938" max="7941" width="10.7109375" style="6" customWidth="1"/>
    <col min="7942" max="7942" width="8.5703125" style="6" customWidth="1"/>
    <col min="7943" max="7945" width="10.7109375" style="6" customWidth="1"/>
    <col min="7946" max="7946" width="4.42578125" style="6" customWidth="1"/>
    <col min="7947" max="7947" width="10.7109375" style="6" customWidth="1"/>
    <col min="7948" max="8193" width="9.140625" style="6"/>
    <col min="8194" max="8197" width="10.7109375" style="6" customWidth="1"/>
    <col min="8198" max="8198" width="8.5703125" style="6" customWidth="1"/>
    <col min="8199" max="8201" width="10.7109375" style="6" customWidth="1"/>
    <col min="8202" max="8202" width="4.42578125" style="6" customWidth="1"/>
    <col min="8203" max="8203" width="10.7109375" style="6" customWidth="1"/>
    <col min="8204" max="8449" width="9.140625" style="6"/>
    <col min="8450" max="8453" width="10.7109375" style="6" customWidth="1"/>
    <col min="8454" max="8454" width="8.5703125" style="6" customWidth="1"/>
    <col min="8455" max="8457" width="10.7109375" style="6" customWidth="1"/>
    <col min="8458" max="8458" width="4.42578125" style="6" customWidth="1"/>
    <col min="8459" max="8459" width="10.7109375" style="6" customWidth="1"/>
    <col min="8460" max="8705" width="9.140625" style="6"/>
    <col min="8706" max="8709" width="10.7109375" style="6" customWidth="1"/>
    <col min="8710" max="8710" width="8.5703125" style="6" customWidth="1"/>
    <col min="8711" max="8713" width="10.7109375" style="6" customWidth="1"/>
    <col min="8714" max="8714" width="4.42578125" style="6" customWidth="1"/>
    <col min="8715" max="8715" width="10.7109375" style="6" customWidth="1"/>
    <col min="8716" max="8961" width="9.140625" style="6"/>
    <col min="8962" max="8965" width="10.7109375" style="6" customWidth="1"/>
    <col min="8966" max="8966" width="8.5703125" style="6" customWidth="1"/>
    <col min="8967" max="8969" width="10.7109375" style="6" customWidth="1"/>
    <col min="8970" max="8970" width="4.42578125" style="6" customWidth="1"/>
    <col min="8971" max="8971" width="10.7109375" style="6" customWidth="1"/>
    <col min="8972" max="9217" width="9.140625" style="6"/>
    <col min="9218" max="9221" width="10.7109375" style="6" customWidth="1"/>
    <col min="9222" max="9222" width="8.5703125" style="6" customWidth="1"/>
    <col min="9223" max="9225" width="10.7109375" style="6" customWidth="1"/>
    <col min="9226" max="9226" width="4.42578125" style="6" customWidth="1"/>
    <col min="9227" max="9227" width="10.7109375" style="6" customWidth="1"/>
    <col min="9228" max="9473" width="9.140625" style="6"/>
    <col min="9474" max="9477" width="10.7109375" style="6" customWidth="1"/>
    <col min="9478" max="9478" width="8.5703125" style="6" customWidth="1"/>
    <col min="9479" max="9481" width="10.7109375" style="6" customWidth="1"/>
    <col min="9482" max="9482" width="4.42578125" style="6" customWidth="1"/>
    <col min="9483" max="9483" width="10.7109375" style="6" customWidth="1"/>
    <col min="9484" max="9729" width="9.140625" style="6"/>
    <col min="9730" max="9733" width="10.7109375" style="6" customWidth="1"/>
    <col min="9734" max="9734" width="8.5703125" style="6" customWidth="1"/>
    <col min="9735" max="9737" width="10.7109375" style="6" customWidth="1"/>
    <col min="9738" max="9738" width="4.42578125" style="6" customWidth="1"/>
    <col min="9739" max="9739" width="10.7109375" style="6" customWidth="1"/>
    <col min="9740" max="9985" width="9.140625" style="6"/>
    <col min="9986" max="9989" width="10.7109375" style="6" customWidth="1"/>
    <col min="9990" max="9990" width="8.5703125" style="6" customWidth="1"/>
    <col min="9991" max="9993" width="10.7109375" style="6" customWidth="1"/>
    <col min="9994" max="9994" width="4.42578125" style="6" customWidth="1"/>
    <col min="9995" max="9995" width="10.7109375" style="6" customWidth="1"/>
    <col min="9996" max="10241" width="9.140625" style="6"/>
    <col min="10242" max="10245" width="10.7109375" style="6" customWidth="1"/>
    <col min="10246" max="10246" width="8.5703125" style="6" customWidth="1"/>
    <col min="10247" max="10249" width="10.7109375" style="6" customWidth="1"/>
    <col min="10250" max="10250" width="4.42578125" style="6" customWidth="1"/>
    <col min="10251" max="10251" width="10.7109375" style="6" customWidth="1"/>
    <col min="10252" max="10497" width="9.140625" style="6"/>
    <col min="10498" max="10501" width="10.7109375" style="6" customWidth="1"/>
    <col min="10502" max="10502" width="8.5703125" style="6" customWidth="1"/>
    <col min="10503" max="10505" width="10.7109375" style="6" customWidth="1"/>
    <col min="10506" max="10506" width="4.42578125" style="6" customWidth="1"/>
    <col min="10507" max="10507" width="10.7109375" style="6" customWidth="1"/>
    <col min="10508" max="10753" width="9.140625" style="6"/>
    <col min="10754" max="10757" width="10.7109375" style="6" customWidth="1"/>
    <col min="10758" max="10758" width="8.5703125" style="6" customWidth="1"/>
    <col min="10759" max="10761" width="10.7109375" style="6" customWidth="1"/>
    <col min="10762" max="10762" width="4.42578125" style="6" customWidth="1"/>
    <col min="10763" max="10763" width="10.7109375" style="6" customWidth="1"/>
    <col min="10764" max="11009" width="9.140625" style="6"/>
    <col min="11010" max="11013" width="10.7109375" style="6" customWidth="1"/>
    <col min="11014" max="11014" width="8.5703125" style="6" customWidth="1"/>
    <col min="11015" max="11017" width="10.7109375" style="6" customWidth="1"/>
    <col min="11018" max="11018" width="4.42578125" style="6" customWidth="1"/>
    <col min="11019" max="11019" width="10.7109375" style="6" customWidth="1"/>
    <col min="11020" max="11265" width="9.140625" style="6"/>
    <col min="11266" max="11269" width="10.7109375" style="6" customWidth="1"/>
    <col min="11270" max="11270" width="8.5703125" style="6" customWidth="1"/>
    <col min="11271" max="11273" width="10.7109375" style="6" customWidth="1"/>
    <col min="11274" max="11274" width="4.42578125" style="6" customWidth="1"/>
    <col min="11275" max="11275" width="10.7109375" style="6" customWidth="1"/>
    <col min="11276" max="11521" width="9.140625" style="6"/>
    <col min="11522" max="11525" width="10.7109375" style="6" customWidth="1"/>
    <col min="11526" max="11526" width="8.5703125" style="6" customWidth="1"/>
    <col min="11527" max="11529" width="10.7109375" style="6" customWidth="1"/>
    <col min="11530" max="11530" width="4.42578125" style="6" customWidth="1"/>
    <col min="11531" max="11531" width="10.7109375" style="6" customWidth="1"/>
    <col min="11532" max="11777" width="9.140625" style="6"/>
    <col min="11778" max="11781" width="10.7109375" style="6" customWidth="1"/>
    <col min="11782" max="11782" width="8.5703125" style="6" customWidth="1"/>
    <col min="11783" max="11785" width="10.7109375" style="6" customWidth="1"/>
    <col min="11786" max="11786" width="4.42578125" style="6" customWidth="1"/>
    <col min="11787" max="11787" width="10.7109375" style="6" customWidth="1"/>
    <col min="11788" max="12033" width="9.140625" style="6"/>
    <col min="12034" max="12037" width="10.7109375" style="6" customWidth="1"/>
    <col min="12038" max="12038" width="8.5703125" style="6" customWidth="1"/>
    <col min="12039" max="12041" width="10.7109375" style="6" customWidth="1"/>
    <col min="12042" max="12042" width="4.42578125" style="6" customWidth="1"/>
    <col min="12043" max="12043" width="10.7109375" style="6" customWidth="1"/>
    <col min="12044" max="12289" width="9.140625" style="6"/>
    <col min="12290" max="12293" width="10.7109375" style="6" customWidth="1"/>
    <col min="12294" max="12294" width="8.5703125" style="6" customWidth="1"/>
    <col min="12295" max="12297" width="10.7109375" style="6" customWidth="1"/>
    <col min="12298" max="12298" width="4.42578125" style="6" customWidth="1"/>
    <col min="12299" max="12299" width="10.7109375" style="6" customWidth="1"/>
    <col min="12300" max="12545" width="9.140625" style="6"/>
    <col min="12546" max="12549" width="10.7109375" style="6" customWidth="1"/>
    <col min="12550" max="12550" width="8.5703125" style="6" customWidth="1"/>
    <col min="12551" max="12553" width="10.7109375" style="6" customWidth="1"/>
    <col min="12554" max="12554" width="4.42578125" style="6" customWidth="1"/>
    <col min="12555" max="12555" width="10.7109375" style="6" customWidth="1"/>
    <col min="12556" max="12801" width="9.140625" style="6"/>
    <col min="12802" max="12805" width="10.7109375" style="6" customWidth="1"/>
    <col min="12806" max="12806" width="8.5703125" style="6" customWidth="1"/>
    <col min="12807" max="12809" width="10.7109375" style="6" customWidth="1"/>
    <col min="12810" max="12810" width="4.42578125" style="6" customWidth="1"/>
    <col min="12811" max="12811" width="10.7109375" style="6" customWidth="1"/>
    <col min="12812" max="13057" width="9.140625" style="6"/>
    <col min="13058" max="13061" width="10.7109375" style="6" customWidth="1"/>
    <col min="13062" max="13062" width="8.5703125" style="6" customWidth="1"/>
    <col min="13063" max="13065" width="10.7109375" style="6" customWidth="1"/>
    <col min="13066" max="13066" width="4.42578125" style="6" customWidth="1"/>
    <col min="13067" max="13067" width="10.7109375" style="6" customWidth="1"/>
    <col min="13068" max="13313" width="9.140625" style="6"/>
    <col min="13314" max="13317" width="10.7109375" style="6" customWidth="1"/>
    <col min="13318" max="13318" width="8.5703125" style="6" customWidth="1"/>
    <col min="13319" max="13321" width="10.7109375" style="6" customWidth="1"/>
    <col min="13322" max="13322" width="4.42578125" style="6" customWidth="1"/>
    <col min="13323" max="13323" width="10.7109375" style="6" customWidth="1"/>
    <col min="13324" max="13569" width="9.140625" style="6"/>
    <col min="13570" max="13573" width="10.7109375" style="6" customWidth="1"/>
    <col min="13574" max="13574" width="8.5703125" style="6" customWidth="1"/>
    <col min="13575" max="13577" width="10.7109375" style="6" customWidth="1"/>
    <col min="13578" max="13578" width="4.42578125" style="6" customWidth="1"/>
    <col min="13579" max="13579" width="10.7109375" style="6" customWidth="1"/>
    <col min="13580" max="13825" width="9.140625" style="6"/>
    <col min="13826" max="13829" width="10.7109375" style="6" customWidth="1"/>
    <col min="13830" max="13830" width="8.5703125" style="6" customWidth="1"/>
    <col min="13831" max="13833" width="10.7109375" style="6" customWidth="1"/>
    <col min="13834" max="13834" width="4.42578125" style="6" customWidth="1"/>
    <col min="13835" max="13835" width="10.7109375" style="6" customWidth="1"/>
    <col min="13836" max="14081" width="9.140625" style="6"/>
    <col min="14082" max="14085" width="10.7109375" style="6" customWidth="1"/>
    <col min="14086" max="14086" width="8.5703125" style="6" customWidth="1"/>
    <col min="14087" max="14089" width="10.7109375" style="6" customWidth="1"/>
    <col min="14090" max="14090" width="4.42578125" style="6" customWidth="1"/>
    <col min="14091" max="14091" width="10.7109375" style="6" customWidth="1"/>
    <col min="14092" max="14337" width="9.140625" style="6"/>
    <col min="14338" max="14341" width="10.7109375" style="6" customWidth="1"/>
    <col min="14342" max="14342" width="8.5703125" style="6" customWidth="1"/>
    <col min="14343" max="14345" width="10.7109375" style="6" customWidth="1"/>
    <col min="14346" max="14346" width="4.42578125" style="6" customWidth="1"/>
    <col min="14347" max="14347" width="10.7109375" style="6" customWidth="1"/>
    <col min="14348" max="14593" width="9.140625" style="6"/>
    <col min="14594" max="14597" width="10.7109375" style="6" customWidth="1"/>
    <col min="14598" max="14598" width="8.5703125" style="6" customWidth="1"/>
    <col min="14599" max="14601" width="10.7109375" style="6" customWidth="1"/>
    <col min="14602" max="14602" width="4.42578125" style="6" customWidth="1"/>
    <col min="14603" max="14603" width="10.7109375" style="6" customWidth="1"/>
    <col min="14604" max="14849" width="9.140625" style="6"/>
    <col min="14850" max="14853" width="10.7109375" style="6" customWidth="1"/>
    <col min="14854" max="14854" width="8.5703125" style="6" customWidth="1"/>
    <col min="14855" max="14857" width="10.7109375" style="6" customWidth="1"/>
    <col min="14858" max="14858" width="4.42578125" style="6" customWidth="1"/>
    <col min="14859" max="14859" width="10.7109375" style="6" customWidth="1"/>
    <col min="14860" max="15105" width="9.140625" style="6"/>
    <col min="15106" max="15109" width="10.7109375" style="6" customWidth="1"/>
    <col min="15110" max="15110" width="8.5703125" style="6" customWidth="1"/>
    <col min="15111" max="15113" width="10.7109375" style="6" customWidth="1"/>
    <col min="15114" max="15114" width="4.42578125" style="6" customWidth="1"/>
    <col min="15115" max="15115" width="10.7109375" style="6" customWidth="1"/>
    <col min="15116" max="15361" width="9.140625" style="6"/>
    <col min="15362" max="15365" width="10.7109375" style="6" customWidth="1"/>
    <col min="15366" max="15366" width="8.5703125" style="6" customWidth="1"/>
    <col min="15367" max="15369" width="10.7109375" style="6" customWidth="1"/>
    <col min="15370" max="15370" width="4.42578125" style="6" customWidth="1"/>
    <col min="15371" max="15371" width="10.7109375" style="6" customWidth="1"/>
    <col min="15372" max="15617" width="9.140625" style="6"/>
    <col min="15618" max="15621" width="10.7109375" style="6" customWidth="1"/>
    <col min="15622" max="15622" width="8.5703125" style="6" customWidth="1"/>
    <col min="15623" max="15625" width="10.7109375" style="6" customWidth="1"/>
    <col min="15626" max="15626" width="4.42578125" style="6" customWidth="1"/>
    <col min="15627" max="15627" width="10.7109375" style="6" customWidth="1"/>
    <col min="15628" max="15873" width="9.140625" style="6"/>
    <col min="15874" max="15877" width="10.7109375" style="6" customWidth="1"/>
    <col min="15878" max="15878" width="8.5703125" style="6" customWidth="1"/>
    <col min="15879" max="15881" width="10.7109375" style="6" customWidth="1"/>
    <col min="15882" max="15882" width="4.42578125" style="6" customWidth="1"/>
    <col min="15883" max="15883" width="10.7109375" style="6" customWidth="1"/>
    <col min="15884" max="16129" width="9.140625" style="6"/>
    <col min="16130" max="16133" width="10.7109375" style="6" customWidth="1"/>
    <col min="16134" max="16134" width="8.5703125" style="6" customWidth="1"/>
    <col min="16135" max="16137" width="10.7109375" style="6" customWidth="1"/>
    <col min="16138" max="16138" width="4.42578125" style="6" customWidth="1"/>
    <col min="16139" max="16139" width="10.7109375" style="6" customWidth="1"/>
    <col min="16140" max="16384" width="9.140625" style="6"/>
  </cols>
  <sheetData>
    <row r="1" spans="1:21" ht="31.5" x14ac:dyDescent="0.5">
      <c r="C1" s="19" t="s">
        <v>9</v>
      </c>
      <c r="H1" s="22" t="s">
        <v>76</v>
      </c>
      <c r="M1" s="8" t="s">
        <v>99</v>
      </c>
    </row>
    <row r="2" spans="1:21" s="3" customFormat="1" ht="97.5" customHeight="1" x14ac:dyDescent="0.2">
      <c r="B2" s="2"/>
      <c r="D2" s="31" t="s">
        <v>96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</row>
    <row r="3" spans="1:21" s="3" customFormat="1" ht="21" customHeight="1" x14ac:dyDescent="0.35">
      <c r="A3" s="1"/>
      <c r="B3" s="2"/>
      <c r="C3" s="2"/>
      <c r="D3" s="4"/>
      <c r="E3" s="33" t="s">
        <v>95</v>
      </c>
      <c r="F3" s="34"/>
      <c r="G3" s="34"/>
      <c r="H3" s="34"/>
      <c r="I3" s="34"/>
      <c r="J3" s="34"/>
      <c r="K3" s="34"/>
      <c r="L3" s="34"/>
      <c r="M3" s="34"/>
      <c r="N3" s="2"/>
      <c r="O3" s="2"/>
      <c r="P3" s="2"/>
      <c r="Q3" s="2"/>
      <c r="R3" s="2"/>
      <c r="S3" s="2"/>
      <c r="T3" s="2"/>
      <c r="U3" s="2"/>
    </row>
    <row r="4" spans="1:21" s="3" customForma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3" customFormat="1" ht="23.25" customHeight="1" x14ac:dyDescent="0.35">
      <c r="A5" s="2"/>
      <c r="B5" s="36" t="s">
        <v>30</v>
      </c>
      <c r="C5" s="37"/>
      <c r="D5" s="37"/>
      <c r="E5" s="37"/>
      <c r="F5" s="37"/>
      <c r="G5" s="2"/>
      <c r="H5" s="2"/>
      <c r="I5" s="5"/>
      <c r="J5" s="2"/>
      <c r="K5" s="29" t="s">
        <v>31</v>
      </c>
      <c r="L5" s="30"/>
      <c r="M5" s="30"/>
      <c r="N5" s="30"/>
      <c r="O5" s="30"/>
      <c r="P5" s="30"/>
      <c r="Q5" s="2"/>
      <c r="R5" s="2"/>
      <c r="S5" s="2"/>
      <c r="T5" s="2"/>
      <c r="U5" s="2"/>
    </row>
    <row r="6" spans="1:21" x14ac:dyDescent="0.2">
      <c r="I6" s="7"/>
    </row>
    <row r="7" spans="1:21" ht="15.75" x14ac:dyDescent="0.25">
      <c r="A7" s="27" t="s">
        <v>32</v>
      </c>
      <c r="B7" s="27"/>
      <c r="C7" s="27"/>
      <c r="D7" s="27"/>
      <c r="E7" s="27"/>
      <c r="F7" s="27"/>
      <c r="I7" s="7"/>
      <c r="K7" s="8" t="s">
        <v>79</v>
      </c>
    </row>
    <row r="8" spans="1:21" ht="15.75" x14ac:dyDescent="0.25">
      <c r="A8" s="21"/>
      <c r="B8" s="21"/>
      <c r="C8" s="21"/>
      <c r="D8" s="21"/>
      <c r="E8" s="21"/>
      <c r="F8" s="21"/>
      <c r="I8" s="7"/>
      <c r="K8" s="6" t="s">
        <v>80</v>
      </c>
    </row>
    <row r="9" spans="1:21" ht="36" customHeight="1" x14ac:dyDescent="0.2">
      <c r="A9" s="35" t="s">
        <v>33</v>
      </c>
      <c r="B9" s="32"/>
      <c r="C9" s="32"/>
      <c r="D9" s="32"/>
      <c r="E9" s="32"/>
      <c r="F9" s="32"/>
      <c r="G9" s="32"/>
      <c r="H9" s="32"/>
      <c r="I9" s="9"/>
      <c r="K9" s="10" t="s">
        <v>81</v>
      </c>
    </row>
    <row r="10" spans="1:21" ht="15.75" x14ac:dyDescent="0.25">
      <c r="A10" s="21" t="s">
        <v>77</v>
      </c>
      <c r="B10" s="21"/>
      <c r="C10" s="21"/>
      <c r="D10" s="21"/>
      <c r="E10" s="21"/>
      <c r="F10" s="21"/>
      <c r="I10" s="7"/>
      <c r="K10" s="6" t="s">
        <v>82</v>
      </c>
      <c r="O10" s="6" t="s">
        <v>6</v>
      </c>
    </row>
    <row r="11" spans="1:21" x14ac:dyDescent="0.2">
      <c r="F11" s="6" t="s">
        <v>0</v>
      </c>
      <c r="I11" s="7"/>
    </row>
    <row r="12" spans="1:21" x14ac:dyDescent="0.2">
      <c r="A12" s="6" t="s">
        <v>34</v>
      </c>
      <c r="C12" s="16">
        <v>47000</v>
      </c>
      <c r="D12" s="6" t="s">
        <v>37</v>
      </c>
      <c r="E12" s="6" t="s">
        <v>40</v>
      </c>
      <c r="I12" s="7"/>
      <c r="K12" s="16">
        <v>100000</v>
      </c>
      <c r="L12" s="6" t="s">
        <v>37</v>
      </c>
      <c r="O12" s="6">
        <f>1/(1/C12+1/K12)</f>
        <v>31972.789115646257</v>
      </c>
      <c r="P12" s="6" t="s">
        <v>1</v>
      </c>
    </row>
    <row r="13" spans="1:21" x14ac:dyDescent="0.2">
      <c r="A13" s="6" t="s">
        <v>35</v>
      </c>
      <c r="C13" s="16">
        <v>1</v>
      </c>
      <c r="D13" s="6" t="s">
        <v>38</v>
      </c>
      <c r="E13" s="6" t="s">
        <v>74</v>
      </c>
      <c r="I13" s="7"/>
      <c r="O13" s="6">
        <f>C13</f>
        <v>1</v>
      </c>
      <c r="P13" s="6" t="s">
        <v>2</v>
      </c>
    </row>
    <row r="14" spans="1:21" x14ac:dyDescent="0.2">
      <c r="A14" s="6" t="s">
        <v>36</v>
      </c>
      <c r="C14" s="16">
        <v>16</v>
      </c>
      <c r="D14" s="6" t="s">
        <v>39</v>
      </c>
      <c r="E14" s="6" t="s">
        <v>75</v>
      </c>
      <c r="I14" s="7"/>
      <c r="O14" s="6">
        <f>C14</f>
        <v>16</v>
      </c>
      <c r="P14" s="6" t="s">
        <v>2</v>
      </c>
    </row>
    <row r="15" spans="1:21" x14ac:dyDescent="0.2">
      <c r="I15" s="7"/>
    </row>
    <row r="16" spans="1:21" x14ac:dyDescent="0.2">
      <c r="A16" s="6" t="s">
        <v>44</v>
      </c>
      <c r="C16" s="11">
        <f>C12/((C14/C13)*(C14/C13))</f>
        <v>183.59375</v>
      </c>
      <c r="D16" s="6" t="s">
        <v>1</v>
      </c>
      <c r="E16" s="6" t="s">
        <v>42</v>
      </c>
      <c r="I16" s="7"/>
      <c r="K16" s="6" t="s">
        <v>83</v>
      </c>
      <c r="O16" s="11">
        <f>O12/((O14/O13)*(O14/O13))</f>
        <v>124.89370748299319</v>
      </c>
      <c r="P16" s="6" t="s">
        <v>1</v>
      </c>
    </row>
    <row r="17" spans="1:19" x14ac:dyDescent="0.2">
      <c r="A17" s="6" t="s">
        <v>45</v>
      </c>
      <c r="C17" s="11">
        <f>C24*((C14/C13)*(C14/C13))</f>
        <v>1280</v>
      </c>
      <c r="D17" s="6" t="s">
        <v>1</v>
      </c>
      <c r="E17" s="6" t="s">
        <v>43</v>
      </c>
      <c r="I17" s="7"/>
    </row>
    <row r="18" spans="1:19" x14ac:dyDescent="0.2">
      <c r="I18" s="7"/>
    </row>
    <row r="19" spans="1:19" ht="15.75" x14ac:dyDescent="0.25">
      <c r="A19" s="27"/>
      <c r="B19" s="28"/>
      <c r="C19" s="28"/>
      <c r="D19" s="28"/>
      <c r="E19" s="28"/>
      <c r="F19" s="28"/>
      <c r="G19" s="28"/>
      <c r="H19" s="28"/>
      <c r="I19" s="7"/>
      <c r="K19" s="8" t="s">
        <v>98</v>
      </c>
    </row>
    <row r="20" spans="1:19" x14ac:dyDescent="0.2">
      <c r="I20" s="7"/>
    </row>
    <row r="21" spans="1:19" ht="15.75" x14ac:dyDescent="0.25">
      <c r="A21" s="8" t="s">
        <v>97</v>
      </c>
      <c r="I21" s="7"/>
      <c r="K21" s="6" t="s">
        <v>84</v>
      </c>
    </row>
    <row r="22" spans="1:19" x14ac:dyDescent="0.2">
      <c r="I22" s="7"/>
    </row>
    <row r="23" spans="1:19" x14ac:dyDescent="0.2">
      <c r="A23" s="6" t="s">
        <v>46</v>
      </c>
      <c r="C23" s="16">
        <v>0.35</v>
      </c>
      <c r="D23" s="6" t="s">
        <v>49</v>
      </c>
      <c r="I23" s="7"/>
      <c r="K23" s="6" t="s">
        <v>46</v>
      </c>
      <c r="O23" s="6">
        <f>C23</f>
        <v>0.35</v>
      </c>
      <c r="P23" s="6" t="s">
        <v>5</v>
      </c>
    </row>
    <row r="24" spans="1:19" x14ac:dyDescent="0.2">
      <c r="A24" s="6" t="s">
        <v>47</v>
      </c>
      <c r="C24" s="16">
        <v>5</v>
      </c>
      <c r="D24" s="6" t="s">
        <v>48</v>
      </c>
      <c r="I24" s="7"/>
      <c r="K24" s="6" t="s">
        <v>85</v>
      </c>
      <c r="O24" s="6">
        <f>C24</f>
        <v>5</v>
      </c>
      <c r="P24" s="6" t="s">
        <v>7</v>
      </c>
    </row>
    <row r="25" spans="1:19" x14ac:dyDescent="0.2">
      <c r="A25" s="6" t="s">
        <v>50</v>
      </c>
      <c r="C25" s="26">
        <f>C23/C24</f>
        <v>6.9999999999999993E-2</v>
      </c>
      <c r="D25" s="6" t="s">
        <v>29</v>
      </c>
      <c r="I25" s="7"/>
    </row>
    <row r="26" spans="1:19" x14ac:dyDescent="0.2">
      <c r="A26" s="6" t="s">
        <v>51</v>
      </c>
      <c r="C26" s="13">
        <f>C23*C27</f>
        <v>5.6</v>
      </c>
      <c r="D26" s="6" t="s">
        <v>52</v>
      </c>
      <c r="I26" s="7"/>
      <c r="K26" s="6" t="s">
        <v>86</v>
      </c>
      <c r="O26" s="13">
        <f>O23*O27</f>
        <v>5.6</v>
      </c>
      <c r="P26" s="6" t="s">
        <v>8</v>
      </c>
    </row>
    <row r="27" spans="1:19" x14ac:dyDescent="0.2">
      <c r="A27" s="6" t="s">
        <v>53</v>
      </c>
      <c r="C27" s="13">
        <f>C14/C13</f>
        <v>16</v>
      </c>
      <c r="D27" s="6" t="s">
        <v>54</v>
      </c>
      <c r="E27" s="13">
        <f>20*LN(C27)/LN(10)</f>
        <v>24.082399653118493</v>
      </c>
      <c r="F27" s="6" t="s">
        <v>4</v>
      </c>
      <c r="I27" s="7"/>
      <c r="K27" s="6" t="s">
        <v>53</v>
      </c>
      <c r="O27" s="13">
        <f>O14/O13</f>
        <v>16</v>
      </c>
      <c r="P27" s="6" t="s">
        <v>3</v>
      </c>
      <c r="Q27" s="11">
        <f>20*LN(O27)/LN(10)</f>
        <v>24.082399653118493</v>
      </c>
      <c r="R27" s="6" t="s">
        <v>4</v>
      </c>
    </row>
    <row r="28" spans="1:19" x14ac:dyDescent="0.2">
      <c r="A28" s="6" t="s">
        <v>55</v>
      </c>
      <c r="C28" s="13">
        <f>C24/(C24+C16)</f>
        <v>2.6512013256006627E-2</v>
      </c>
      <c r="D28" s="6" t="s">
        <v>54</v>
      </c>
      <c r="E28" s="13">
        <f>20*LOG10(G28)</f>
        <v>-0.23338806979188262</v>
      </c>
      <c r="F28" s="6" t="s">
        <v>4</v>
      </c>
      <c r="G28" s="14">
        <f>1-C28</f>
        <v>0.97348798674399339</v>
      </c>
      <c r="I28" s="7"/>
      <c r="K28" s="6" t="s">
        <v>87</v>
      </c>
      <c r="O28" s="13">
        <f>O24/(O24+O16)</f>
        <v>3.8493011685378546E-2</v>
      </c>
      <c r="P28" s="6" t="s">
        <v>3</v>
      </c>
      <c r="Q28" s="11">
        <f>20*LOG10(S28)</f>
        <v>-0.34095109849549521</v>
      </c>
      <c r="R28" s="6" t="s">
        <v>4</v>
      </c>
      <c r="S28" s="14">
        <f>1-O28</f>
        <v>0.96150698831462145</v>
      </c>
    </row>
    <row r="29" spans="1:19" x14ac:dyDescent="0.2">
      <c r="A29" s="6" t="s">
        <v>56</v>
      </c>
      <c r="C29" s="13">
        <f>C26-(C26*C28)</f>
        <v>5.4515327257663628</v>
      </c>
      <c r="D29" s="6" t="s">
        <v>5</v>
      </c>
      <c r="E29" s="18"/>
      <c r="I29" s="7"/>
      <c r="O29" s="13">
        <f>O26-(O26*O28)</f>
        <v>5.3844391345618794</v>
      </c>
      <c r="P29" s="6" t="s">
        <v>5</v>
      </c>
    </row>
    <row r="30" spans="1:19" x14ac:dyDescent="0.2">
      <c r="A30" s="6" t="s">
        <v>57</v>
      </c>
      <c r="E30" s="13">
        <f>E27+E28</f>
        <v>23.849011583326611</v>
      </c>
      <c r="F30" s="6" t="s">
        <v>4</v>
      </c>
      <c r="I30" s="7"/>
      <c r="K30" s="6" t="s">
        <v>88</v>
      </c>
      <c r="Q30" s="11">
        <f>Q27+Q28</f>
        <v>23.741448554622998</v>
      </c>
      <c r="R30" s="6" t="s">
        <v>4</v>
      </c>
    </row>
    <row r="31" spans="1:19" x14ac:dyDescent="0.2">
      <c r="I31" s="7"/>
    </row>
    <row r="32" spans="1:19" ht="15.75" x14ac:dyDescent="0.25">
      <c r="A32" s="6" t="s">
        <v>58</v>
      </c>
      <c r="I32" s="7"/>
      <c r="K32" s="8" t="s">
        <v>89</v>
      </c>
      <c r="O32" s="6" t="s">
        <v>90</v>
      </c>
    </row>
    <row r="33" spans="1:18" x14ac:dyDescent="0.2">
      <c r="A33" s="6" t="s">
        <v>78</v>
      </c>
      <c r="I33" s="7"/>
      <c r="O33" s="6" t="s">
        <v>91</v>
      </c>
      <c r="Q33" s="6" t="s">
        <v>92</v>
      </c>
    </row>
    <row r="34" spans="1:18" x14ac:dyDescent="0.2">
      <c r="A34" s="6" t="s">
        <v>59</v>
      </c>
      <c r="I34" s="7"/>
      <c r="K34" s="16">
        <v>10</v>
      </c>
      <c r="L34" s="6" t="s">
        <v>1</v>
      </c>
      <c r="O34" s="24">
        <f>1/(1/C16+1/K34)</f>
        <v>9.4834543987086359</v>
      </c>
      <c r="P34" s="6" t="s">
        <v>1</v>
      </c>
      <c r="Q34" s="24">
        <f>1/(1/O16+1/K34)</f>
        <v>9.2586755760078159</v>
      </c>
      <c r="R34" s="6" t="s">
        <v>1</v>
      </c>
    </row>
    <row r="35" spans="1:18" x14ac:dyDescent="0.2">
      <c r="I35" s="7"/>
      <c r="O35" s="6">
        <f>C13</f>
        <v>1</v>
      </c>
      <c r="P35" s="6" t="s">
        <v>2</v>
      </c>
      <c r="Q35" s="6" t="str">
        <f>E13</f>
        <v>Ratio (detault 1)</v>
      </c>
      <c r="R35" s="6" t="s">
        <v>2</v>
      </c>
    </row>
    <row r="36" spans="1:18" ht="15.75" x14ac:dyDescent="0.25">
      <c r="A36" s="8" t="s">
        <v>60</v>
      </c>
      <c r="C36" s="8" t="s">
        <v>41</v>
      </c>
      <c r="F36" s="17" t="s">
        <v>10</v>
      </c>
      <c r="H36" s="23" t="s">
        <v>10</v>
      </c>
      <c r="I36" s="7"/>
      <c r="O36" s="6">
        <f>C14</f>
        <v>16</v>
      </c>
      <c r="P36" s="6" t="s">
        <v>2</v>
      </c>
      <c r="Q36" s="6" t="str">
        <f>E14</f>
        <v>Ratio (default 16)</v>
      </c>
      <c r="R36" s="6" t="s">
        <v>2</v>
      </c>
    </row>
    <row r="37" spans="1:18" x14ac:dyDescent="0.2">
      <c r="A37" s="6" t="s">
        <v>11</v>
      </c>
      <c r="C37" s="20" t="s">
        <v>14</v>
      </c>
      <c r="F37" s="12">
        <v>30.1</v>
      </c>
      <c r="G37" s="6" t="s">
        <v>4</v>
      </c>
      <c r="H37" s="15"/>
      <c r="I37" s="7"/>
    </row>
    <row r="38" spans="1:18" x14ac:dyDescent="0.2">
      <c r="A38" s="6" t="s">
        <v>12</v>
      </c>
      <c r="C38" s="20" t="s">
        <v>13</v>
      </c>
      <c r="F38" s="12">
        <v>27</v>
      </c>
      <c r="G38" s="6" t="s">
        <v>4</v>
      </c>
      <c r="H38" s="15"/>
      <c r="I38" s="7"/>
      <c r="K38" s="6" t="s">
        <v>83</v>
      </c>
      <c r="O38" s="11">
        <f>O34</f>
        <v>9.4834543987086359</v>
      </c>
      <c r="P38" s="6" t="s">
        <v>1</v>
      </c>
      <c r="Q38" s="11">
        <f>Q34</f>
        <v>9.2586755760078159</v>
      </c>
      <c r="R38" s="6" t="s">
        <v>1</v>
      </c>
    </row>
    <row r="39" spans="1:18" x14ac:dyDescent="0.2">
      <c r="A39" s="6" t="s">
        <v>18</v>
      </c>
      <c r="C39" s="20" t="s">
        <v>23</v>
      </c>
      <c r="F39" s="12">
        <v>32</v>
      </c>
      <c r="G39" s="6" t="s">
        <v>4</v>
      </c>
      <c r="H39" s="15"/>
      <c r="I39" s="7"/>
    </row>
    <row r="40" spans="1:18" x14ac:dyDescent="0.2">
      <c r="A40" s="6" t="s">
        <v>19</v>
      </c>
      <c r="C40" s="20" t="s">
        <v>15</v>
      </c>
      <c r="F40" s="12">
        <v>22.6</v>
      </c>
      <c r="G40" s="6" t="s">
        <v>4</v>
      </c>
      <c r="H40" s="15"/>
      <c r="I40" s="7"/>
    </row>
    <row r="41" spans="1:18" x14ac:dyDescent="0.2">
      <c r="A41" s="6" t="s">
        <v>61</v>
      </c>
      <c r="C41" s="20" t="s">
        <v>25</v>
      </c>
      <c r="F41" s="12">
        <v>24.1</v>
      </c>
      <c r="G41" s="6" t="s">
        <v>4</v>
      </c>
      <c r="H41" s="15">
        <v>18.100000000000001</v>
      </c>
      <c r="I41" s="7"/>
      <c r="K41" s="6" t="s">
        <v>93</v>
      </c>
    </row>
    <row r="42" spans="1:18" x14ac:dyDescent="0.2">
      <c r="A42" s="6" t="s">
        <v>20</v>
      </c>
      <c r="C42" s="20" t="s">
        <v>24</v>
      </c>
      <c r="F42" s="12">
        <v>28.3</v>
      </c>
      <c r="G42" s="6" t="s">
        <v>4</v>
      </c>
      <c r="H42" s="15">
        <v>22.3</v>
      </c>
      <c r="I42" s="7"/>
      <c r="K42" s="6" t="s">
        <v>94</v>
      </c>
    </row>
    <row r="43" spans="1:18" x14ac:dyDescent="0.2">
      <c r="A43" s="15" t="s">
        <v>21</v>
      </c>
      <c r="C43" s="20" t="s">
        <v>16</v>
      </c>
      <c r="F43" s="12">
        <v>26</v>
      </c>
      <c r="G43" s="6" t="s">
        <v>4</v>
      </c>
      <c r="H43" s="15"/>
      <c r="I43" s="7"/>
    </row>
    <row r="44" spans="1:18" x14ac:dyDescent="0.2">
      <c r="A44" s="6" t="s">
        <v>22</v>
      </c>
      <c r="C44" s="20" t="s">
        <v>17</v>
      </c>
      <c r="F44" s="12">
        <v>32.9</v>
      </c>
      <c r="G44" s="6" t="s">
        <v>4</v>
      </c>
      <c r="H44" s="15">
        <v>21.9</v>
      </c>
      <c r="I44" s="7"/>
    </row>
    <row r="45" spans="1:18" x14ac:dyDescent="0.2">
      <c r="A45" s="6" t="s">
        <v>27</v>
      </c>
      <c r="C45" s="20" t="s">
        <v>28</v>
      </c>
      <c r="F45" s="12">
        <v>26</v>
      </c>
      <c r="G45" s="6" t="s">
        <v>4</v>
      </c>
      <c r="I45" s="7"/>
    </row>
    <row r="47" spans="1:18" ht="15.75" x14ac:dyDescent="0.25">
      <c r="A47" s="8" t="s">
        <v>62</v>
      </c>
    </row>
    <row r="48" spans="1:18" x14ac:dyDescent="0.2">
      <c r="A48" s="6" t="s">
        <v>63</v>
      </c>
    </row>
    <row r="49" spans="1:19" x14ac:dyDescent="0.2">
      <c r="S49" s="14"/>
    </row>
    <row r="50" spans="1:19" x14ac:dyDescent="0.2">
      <c r="A50" s="6" t="s">
        <v>64</v>
      </c>
    </row>
    <row r="51" spans="1:19" x14ac:dyDescent="0.2">
      <c r="A51" s="6" t="s">
        <v>65</v>
      </c>
    </row>
    <row r="52" spans="1:19" x14ac:dyDescent="0.2">
      <c r="A52" s="6" t="s">
        <v>66</v>
      </c>
    </row>
    <row r="54" spans="1:19" x14ac:dyDescent="0.2">
      <c r="A54" s="6" t="s">
        <v>67</v>
      </c>
    </row>
    <row r="55" spans="1:19" x14ac:dyDescent="0.2">
      <c r="A55" s="6" t="s">
        <v>68</v>
      </c>
    </row>
    <row r="56" spans="1:19" x14ac:dyDescent="0.2">
      <c r="A56" s="6" t="s">
        <v>70</v>
      </c>
    </row>
    <row r="58" spans="1:19" x14ac:dyDescent="0.2">
      <c r="A58" s="6" t="s">
        <v>69</v>
      </c>
    </row>
    <row r="59" spans="1:19" x14ac:dyDescent="0.2">
      <c r="A59" s="6" t="s">
        <v>71</v>
      </c>
    </row>
    <row r="60" spans="1:19" x14ac:dyDescent="0.2">
      <c r="A60" s="6" t="s">
        <v>72</v>
      </c>
    </row>
    <row r="62" spans="1:19" x14ac:dyDescent="0.2">
      <c r="A62" s="6" t="s">
        <v>73</v>
      </c>
    </row>
    <row r="68" spans="1:1" ht="21" x14ac:dyDescent="0.35">
      <c r="A68" s="25" t="s">
        <v>26</v>
      </c>
    </row>
  </sheetData>
  <sheetProtection algorithmName="SHA-512" hashValue="baQi9njBxsp2z7i33c/D2+QHhLbb/FkvTc74eQgbBYWFM+Zn1iG/4vawdnr2tMAcNNXgWca7xHwtqsxO+9oKQg==" saltValue="NMCiyooHwZbgfB/7SpHJbw==" spinCount="100000" sheet="1" objects="1" scenarios="1"/>
  <mergeCells count="7">
    <mergeCell ref="A19:H19"/>
    <mergeCell ref="K5:P5"/>
    <mergeCell ref="D2:O2"/>
    <mergeCell ref="E3:M3"/>
    <mergeCell ref="A9:H9"/>
    <mergeCell ref="A7:F7"/>
    <mergeCell ref="B5:F5"/>
  </mergeCells>
  <hyperlinks>
    <hyperlink ref="A68" r:id="rId1" xr:uid="{0EF873FE-B151-4084-BFC3-92AC0AFAA2B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"/>
  <sheetViews>
    <sheetView workbookViewId="0">
      <selection activeCell="D2" sqref="D2"/>
    </sheetView>
  </sheetViews>
  <sheetFormatPr defaultRowHeight="15" x14ac:dyDescent="0.25"/>
  <sheetData>
    <row r="2" spans="2:3" x14ac:dyDescent="0.25">
      <c r="B2">
        <v>10</v>
      </c>
      <c r="C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janil</dc:creator>
  <cp:lastModifiedBy>janil</cp:lastModifiedBy>
  <dcterms:created xsi:type="dcterms:W3CDTF">2017-06-28T16:46:25Z</dcterms:created>
  <dcterms:modified xsi:type="dcterms:W3CDTF">2021-04-14T12:11:04Z</dcterms:modified>
</cp:coreProperties>
</file>